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電腦作業\第三週\"/>
    </mc:Choice>
  </mc:AlternateContent>
  <bookViews>
    <workbookView xWindow="0" yWindow="0" windowWidth="19200" windowHeight="7290"/>
  </bookViews>
  <sheets>
    <sheet name="合併資產負債表" sheetId="1" r:id="rId1"/>
  </sheets>
  <calcPr calcId="152511"/>
</workbook>
</file>

<file path=xl/calcChain.xml><?xml version="1.0" encoding="utf-8"?>
<calcChain xmlns="http://schemas.openxmlformats.org/spreadsheetml/2006/main">
  <c r="K26" i="1" l="1"/>
  <c r="I26" i="1"/>
  <c r="K20" i="1"/>
  <c r="I20" i="1"/>
  <c r="E31" i="1"/>
  <c r="C31" i="1"/>
  <c r="E18" i="1"/>
  <c r="C18" i="1"/>
  <c r="I27" i="1" l="1"/>
  <c r="K35" i="1"/>
  <c r="I35" i="1"/>
  <c r="E38" i="1"/>
  <c r="C38" i="1"/>
  <c r="D27" i="1" l="1"/>
  <c r="D24" i="1"/>
  <c r="D30" i="1"/>
  <c r="D11" i="1"/>
  <c r="D16" i="1"/>
  <c r="D22" i="1"/>
  <c r="D13" i="1"/>
  <c r="D26" i="1"/>
  <c r="D25" i="1"/>
  <c r="D21" i="1"/>
  <c r="D12" i="1"/>
  <c r="D9" i="1"/>
  <c r="D29" i="1"/>
  <c r="D23" i="1"/>
  <c r="D28" i="1"/>
  <c r="D17" i="1"/>
  <c r="D18" i="1" s="1"/>
  <c r="D14" i="1"/>
  <c r="D15" i="1"/>
  <c r="F22" i="1"/>
  <c r="F26" i="1"/>
  <c r="F30" i="1"/>
  <c r="F29" i="1"/>
  <c r="F23" i="1"/>
  <c r="F27" i="1"/>
  <c r="F24" i="1"/>
  <c r="F28" i="1"/>
  <c r="F21" i="1"/>
  <c r="F25" i="1"/>
  <c r="F31" i="1"/>
  <c r="K37" i="1"/>
  <c r="I37" i="1"/>
  <c r="F11" i="1"/>
  <c r="F18" i="1"/>
  <c r="F38" i="1" s="1"/>
  <c r="F12" i="1"/>
  <c r="F17" i="1"/>
  <c r="F13" i="1"/>
  <c r="F15" i="1"/>
  <c r="F9" i="1"/>
  <c r="F16" i="1"/>
  <c r="F14" i="1"/>
  <c r="K27" i="1"/>
  <c r="D38" i="1" l="1"/>
  <c r="D31" i="1"/>
  <c r="K38" i="1"/>
  <c r="L37" i="1" s="1"/>
  <c r="J37" i="1"/>
  <c r="I38" i="1"/>
  <c r="L18" i="1" l="1"/>
  <c r="L12" i="1"/>
  <c r="L14" i="1"/>
  <c r="L16" i="1"/>
  <c r="L22" i="1"/>
  <c r="L24" i="1"/>
  <c r="L26" i="1"/>
  <c r="L31" i="1"/>
  <c r="L33" i="1"/>
  <c r="L17" i="1"/>
  <c r="L11" i="1"/>
  <c r="L13" i="1"/>
  <c r="L15" i="1"/>
  <c r="L19" i="1"/>
  <c r="L23" i="1"/>
  <c r="L25" i="1"/>
  <c r="L30" i="1"/>
  <c r="L32" i="1"/>
  <c r="L34" i="1"/>
  <c r="L36" i="1"/>
  <c r="L9" i="1"/>
  <c r="L35" i="1"/>
  <c r="J11" i="1"/>
  <c r="J13" i="1"/>
  <c r="J15" i="1"/>
  <c r="J17" i="1"/>
  <c r="J19" i="1"/>
  <c r="J23" i="1"/>
  <c r="J25" i="1"/>
  <c r="J30" i="1"/>
  <c r="J32" i="1"/>
  <c r="J34" i="1"/>
  <c r="J36" i="1"/>
  <c r="J12" i="1"/>
  <c r="J14" i="1"/>
  <c r="J16" i="1"/>
  <c r="J18" i="1"/>
  <c r="J22" i="1"/>
  <c r="J24" i="1"/>
  <c r="J26" i="1"/>
  <c r="J31" i="1"/>
  <c r="J33" i="1"/>
  <c r="J9" i="1"/>
  <c r="J35" i="1"/>
  <c r="J20" i="1" l="1"/>
  <c r="J27" i="1" s="1"/>
  <c r="J38" i="1" s="1"/>
  <c r="L20" i="1"/>
  <c r="L27" i="1" s="1"/>
  <c r="L38" i="1" s="1"/>
</calcChain>
</file>

<file path=xl/sharedStrings.xml><?xml version="1.0" encoding="utf-8"?>
<sst xmlns="http://schemas.openxmlformats.org/spreadsheetml/2006/main" count="70" uniqueCount="62">
  <si>
    <t xml:space="preserve">102.6.30 </t>
  </si>
  <si>
    <t xml:space="preserve">101.12.31 </t>
  </si>
  <si>
    <t>％</t>
  </si>
  <si>
    <t>金　　額</t>
  </si>
  <si>
    <t xml:space="preserve">流動負債： </t>
  </si>
  <si>
    <t xml:space="preserve">非流動負債： </t>
  </si>
  <si>
    <t>權　　益：</t>
  </si>
  <si>
    <t xml:space="preserve">歸屬母公司業主之權益： </t>
  </si>
  <si>
    <t>36XX</t>
  </si>
  <si>
    <t xml:space="preserve">負債及權益總計 </t>
  </si>
  <si>
    <t>流動資產：</t>
    <phoneticPr fontId="18" type="noConversion"/>
  </si>
  <si>
    <t xml:space="preserve">(附註六(二)) </t>
    <phoneticPr fontId="18" type="noConversion"/>
  </si>
  <si>
    <t xml:space="preserve">非流動資： </t>
    <phoneticPr fontId="18" type="noConversion"/>
  </si>
  <si>
    <t>僅經核閱，未依一般公認審計準則查核</t>
    <phoneticPr fontId="18" type="noConversion"/>
  </si>
  <si>
    <t>仁寶電腦工業股份有限公司及其子公司</t>
    <phoneticPr fontId="18" type="noConversion"/>
  </si>
  <si>
    <t>合併資負債表</t>
    <phoneticPr fontId="18" type="noConversion"/>
  </si>
  <si>
    <t>非控制權益  　　</t>
    <phoneticPr fontId="18" type="noConversion"/>
  </si>
  <si>
    <t>權益總計</t>
    <phoneticPr fontId="18" type="noConversion"/>
  </si>
  <si>
    <t>資產總計</t>
    <phoneticPr fontId="18" type="noConversion"/>
  </si>
  <si>
    <t>透過損益按公允價值衡量之金融資-流動</t>
    <phoneticPr fontId="18" type="noConversion"/>
  </si>
  <si>
    <t xml:space="preserve">現金及約當現金(附註六(一)) </t>
    <phoneticPr fontId="18" type="noConversion"/>
  </si>
  <si>
    <t xml:space="preserve">存貨淨額(附註六(七)) </t>
    <phoneticPr fontId="18" type="noConversion"/>
  </si>
  <si>
    <t xml:space="preserve">不動、廠房及設備(附註六(十)及八) </t>
    <phoneticPr fontId="18" type="noConversion"/>
  </si>
  <si>
    <t xml:space="preserve">遞延貸項及其他  　　 </t>
    <phoneticPr fontId="18" type="noConversion"/>
  </si>
  <si>
    <t>負債總計</t>
    <phoneticPr fontId="18" type="noConversion"/>
  </si>
  <si>
    <t>資產</t>
    <phoneticPr fontId="18" type="noConversion"/>
  </si>
  <si>
    <t>備供出售金融資-流動(附註六(三))</t>
    <phoneticPr fontId="18" type="noConversion"/>
  </si>
  <si>
    <t xml:space="preserve">應收票據及帳款淨額(附註六(六)及八) </t>
    <phoneticPr fontId="18" type="noConversion"/>
  </si>
  <si>
    <t xml:space="preserve">應收票據及帳款淨額-關係人(附註七) </t>
    <phoneticPr fontId="18" type="noConversion"/>
  </si>
  <si>
    <t xml:space="preserve">其他應收款(附註六(六)及七) </t>
    <phoneticPr fontId="18" type="noConversion"/>
  </si>
  <si>
    <t xml:space="preserve">其他流動資(附註八) </t>
    <phoneticPr fontId="18" type="noConversion"/>
  </si>
  <si>
    <t xml:space="preserve">(附註六(二)) </t>
    <phoneticPr fontId="18" type="noConversion"/>
  </si>
  <si>
    <t>透過損益按公允價值衡量之金融負債-流動</t>
    <phoneticPr fontId="18" type="noConversion"/>
  </si>
  <si>
    <t xml:space="preserve">短期借款(附註六(十一)) </t>
    <phoneticPr fontId="18" type="noConversion"/>
  </si>
  <si>
    <t xml:space="preserve">應付票據及帳款 </t>
    <phoneticPr fontId="18" type="noConversion"/>
  </si>
  <si>
    <t xml:space="preserve">應付票據及帳款-關係人(附註七) </t>
    <phoneticPr fontId="18" type="noConversion"/>
  </si>
  <si>
    <t xml:space="preserve">其他應付款 </t>
    <phoneticPr fontId="18" type="noConversion"/>
  </si>
  <si>
    <t xml:space="preserve">應付股利 </t>
    <phoneticPr fontId="18" type="noConversion"/>
  </si>
  <si>
    <t xml:space="preserve">當期所得稅負債 </t>
    <phoneticPr fontId="18" type="noConversion"/>
  </si>
  <si>
    <t xml:space="preserve">負債準備-流動(附註六(十三)) </t>
    <phoneticPr fontId="18" type="noConversion"/>
  </si>
  <si>
    <t xml:space="preserve">預收收入 </t>
    <phoneticPr fontId="18" type="noConversion"/>
  </si>
  <si>
    <t xml:space="preserve">一年內到期長期負債(附註六(十二)) </t>
    <phoneticPr fontId="18" type="noConversion"/>
  </si>
  <si>
    <t xml:space="preserve">長期借款(附註六(十二)) </t>
    <phoneticPr fontId="18" type="noConversion"/>
  </si>
  <si>
    <t xml:space="preserve">遞延所得稅負債 </t>
    <phoneticPr fontId="18" type="noConversion"/>
  </si>
  <si>
    <t xml:space="preserve">應計退休金負債 </t>
    <phoneticPr fontId="18" type="noConversion"/>
  </si>
  <si>
    <t xml:space="preserve">採用權益法之投資(附註六(八)) </t>
    <phoneticPr fontId="18" type="noConversion"/>
  </si>
  <si>
    <t xml:space="preserve">備供出售金融資-非流動(附註六(三)) </t>
    <phoneticPr fontId="18" type="noConversion"/>
  </si>
  <si>
    <t xml:space="preserve">以成本衡量之金融資-非流動(附註六(四)) </t>
    <phoneticPr fontId="18" type="noConversion"/>
  </si>
  <si>
    <t xml:space="preserve">無活絡市場之債券投資-非流動(附註六(五)) </t>
    <phoneticPr fontId="18" type="noConversion"/>
  </si>
  <si>
    <t xml:space="preserve">無形資產 </t>
    <phoneticPr fontId="18" type="noConversion"/>
  </si>
  <si>
    <t xml:space="preserve">遞延所得稅資產 </t>
    <phoneticPr fontId="18" type="noConversion"/>
  </si>
  <si>
    <t xml:space="preserve">其他金融資－非流動(附註六(四)) </t>
    <phoneticPr fontId="18" type="noConversion"/>
  </si>
  <si>
    <t xml:space="preserve">長期預付租金 </t>
    <phoneticPr fontId="18" type="noConversion"/>
  </si>
  <si>
    <t xml:space="preserve">其他非流動資產 </t>
    <phoneticPr fontId="18" type="noConversion"/>
  </si>
  <si>
    <t xml:space="preserve">普通股股本(附註六(十七)) </t>
    <phoneticPr fontId="18" type="noConversion"/>
  </si>
  <si>
    <t xml:space="preserve">資本公積(附註六(十七)) </t>
    <phoneticPr fontId="18" type="noConversion"/>
  </si>
  <si>
    <t xml:space="preserve">保留盈餘(附註六(十七)) </t>
    <phoneticPr fontId="18" type="noConversion"/>
  </si>
  <si>
    <t xml:space="preserve">其他權益 </t>
    <phoneticPr fontId="18" type="noConversion"/>
  </si>
  <si>
    <t xml:space="preserve">庫藏股票(附註六(十七)) </t>
    <phoneticPr fontId="18" type="noConversion"/>
  </si>
  <si>
    <t>民國一○二年六月三十日與民國一○一年十二月三十一日</t>
    <phoneticPr fontId="18" type="noConversion"/>
  </si>
  <si>
    <t>負債及權益</t>
    <phoneticPr fontId="18" type="noConversion"/>
  </si>
  <si>
    <r>
      <t>單位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標楷體"/>
        <family val="4"/>
        <charset val="136"/>
      </rPr>
      <t>新台幣千元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</si>
</sst>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176" formatCode="_-* #,##0.0_-;\-* #,##0.0_-;_-* &quot;-&quot;?_-;_-@_-"/>
    <numFmt numFmtId="177" formatCode="#,##0.0_);\(#,##0.0\)"/>
    <numFmt numFmtId="179" formatCode="_-* #,##0.0_-;* \ \(#,##0.0\);_-* &quot;-&quot;??_-;_-@_-"/>
    <numFmt numFmtId="182" formatCode="_-* #,##0.00_-;* \ \(#,##0\);_-* &quot;-&quot;??_-;_-@_-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 val="singleAccounting"/>
      <sz val="12"/>
      <color theme="1"/>
      <name val="標楷體"/>
      <family val="4"/>
      <charset val="136"/>
    </font>
    <font>
      <u val="singleAccounting"/>
      <sz val="12"/>
      <color theme="1"/>
      <name val="標楷體"/>
      <family val="4"/>
      <charset val="136"/>
    </font>
    <font>
      <u val="doubleAccounting"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1" fontId="23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42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41" fontId="19" fillId="0" borderId="0" xfId="0" applyNumberFormat="1" applyFont="1">
      <alignment vertical="center"/>
    </xf>
    <xf numFmtId="0" fontId="19" fillId="0" borderId="0" xfId="0" applyFont="1" applyAlignment="1">
      <alignment horizontal="left" vertical="center" indent="2"/>
    </xf>
    <xf numFmtId="41" fontId="23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2"/>
    </xf>
    <xf numFmtId="176" fontId="24" fillId="0" borderId="0" xfId="0" applyNumberFormat="1" applyFont="1">
      <alignment vertical="center"/>
    </xf>
    <xf numFmtId="41" fontId="24" fillId="0" borderId="0" xfId="0" applyNumberFormat="1" applyFont="1">
      <alignment vertical="center"/>
    </xf>
    <xf numFmtId="0" fontId="25" fillId="0" borderId="0" xfId="0" applyFont="1" applyAlignment="1">
      <alignment horizontal="left" vertical="center" indent="1"/>
    </xf>
    <xf numFmtId="42" fontId="24" fillId="0" borderId="0" xfId="0" applyNumberFormat="1" applyFont="1">
      <alignment vertical="center"/>
    </xf>
    <xf numFmtId="177" fontId="19" fillId="0" borderId="0" xfId="0" applyNumberFormat="1" applyFont="1" applyBorder="1">
      <alignment vertical="center"/>
    </xf>
    <xf numFmtId="41" fontId="23" fillId="0" borderId="0" xfId="0" applyNumberFormat="1" applyFont="1" applyBorder="1">
      <alignment vertical="center"/>
    </xf>
    <xf numFmtId="179" fontId="23" fillId="0" borderId="0" xfId="0" applyNumberFormat="1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3"/>
    </xf>
    <xf numFmtId="182" fontId="19" fillId="0" borderId="0" xfId="0" applyNumberFormat="1" applyFont="1" applyBorder="1">
      <alignment vertical="center"/>
    </xf>
    <xf numFmtId="182" fontId="23" fillId="0" borderId="0" xfId="0" applyNumberFormat="1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19" workbookViewId="0">
      <selection activeCell="K34" sqref="K34"/>
    </sheetView>
  </sheetViews>
  <sheetFormatPr defaultRowHeight="17" x14ac:dyDescent="0.4"/>
  <cols>
    <col min="1" max="1" width="5.6328125" bestFit="1" customWidth="1"/>
    <col min="2" max="2" width="48.08984375" bestFit="1" customWidth="1"/>
    <col min="3" max="3" width="20.6328125" bestFit="1" customWidth="1"/>
    <col min="4" max="4" width="8.90625" bestFit="1" customWidth="1"/>
    <col min="5" max="5" width="15.90625" bestFit="1" customWidth="1"/>
    <col min="6" max="6" width="8.90625" bestFit="1" customWidth="1"/>
    <col min="7" max="7" width="6.26953125" bestFit="1" customWidth="1"/>
    <col min="8" max="8" width="46.7265625" bestFit="1" customWidth="1"/>
    <col min="9" max="9" width="20.6328125" bestFit="1" customWidth="1"/>
    <col min="10" max="10" width="8.90625" bestFit="1" customWidth="1"/>
    <col min="11" max="11" width="18.26953125" bestFit="1" customWidth="1"/>
    <col min="12" max="12" width="8.90625" bestFit="1" customWidth="1"/>
    <col min="13" max="13" width="11.6328125" bestFit="1" customWidth="1"/>
  </cols>
  <sheetData>
    <row r="1" spans="1:12" x14ac:dyDescent="0.4">
      <c r="A1" s="1"/>
      <c r="B1" s="1"/>
      <c r="C1" s="1"/>
      <c r="D1" s="1"/>
      <c r="E1" s="23" t="s">
        <v>13</v>
      </c>
      <c r="F1" s="23"/>
      <c r="G1" s="23"/>
      <c r="H1" s="23"/>
      <c r="I1" s="1"/>
      <c r="J1" s="1"/>
      <c r="K1" s="1"/>
      <c r="L1" s="1"/>
    </row>
    <row r="2" spans="1:12" x14ac:dyDescent="0.4">
      <c r="A2" s="1"/>
      <c r="B2" s="1"/>
      <c r="C2" s="1"/>
      <c r="D2" s="1"/>
      <c r="E2" s="24" t="s">
        <v>14</v>
      </c>
      <c r="F2" s="24"/>
      <c r="G2" s="24"/>
      <c r="H2" s="24"/>
      <c r="I2" s="1"/>
      <c r="J2" s="1"/>
      <c r="K2" s="1"/>
      <c r="L2" s="1"/>
    </row>
    <row r="3" spans="1:12" x14ac:dyDescent="0.4">
      <c r="A3" s="1"/>
      <c r="B3" s="1"/>
      <c r="C3" s="1"/>
      <c r="D3" s="1"/>
      <c r="E3" s="24" t="s">
        <v>15</v>
      </c>
      <c r="F3" s="24"/>
      <c r="G3" s="24"/>
      <c r="H3" s="24"/>
      <c r="I3" s="1"/>
      <c r="J3" s="1"/>
      <c r="K3" s="1"/>
      <c r="L3" s="1"/>
    </row>
    <row r="4" spans="1:12" x14ac:dyDescent="0.4">
      <c r="A4" s="1"/>
      <c r="B4" s="1"/>
      <c r="C4" s="1"/>
      <c r="D4" s="1"/>
      <c r="E4" s="24" t="s">
        <v>59</v>
      </c>
      <c r="F4" s="24"/>
      <c r="G4" s="24"/>
      <c r="H4" s="24"/>
      <c r="I4" s="1"/>
      <c r="J4" s="1"/>
      <c r="K4" s="25" t="s">
        <v>61</v>
      </c>
      <c r="L4" s="25"/>
    </row>
    <row r="5" spans="1:1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5" x14ac:dyDescent="0.4">
      <c r="A6" s="1"/>
      <c r="B6" s="1"/>
      <c r="C6" s="21" t="s">
        <v>0</v>
      </c>
      <c r="D6" s="21"/>
      <c r="E6" s="22" t="s">
        <v>1</v>
      </c>
      <c r="F6" s="22"/>
      <c r="G6" s="1"/>
      <c r="H6" s="1"/>
      <c r="I6" s="22" t="s">
        <v>0</v>
      </c>
      <c r="J6" s="22"/>
      <c r="K6" s="22" t="s">
        <v>1</v>
      </c>
      <c r="L6" s="22"/>
    </row>
    <row r="7" spans="1:12" ht="21.5" x14ac:dyDescent="0.4">
      <c r="A7" s="1"/>
      <c r="B7" s="16" t="s">
        <v>25</v>
      </c>
      <c r="C7" s="2" t="s">
        <v>3</v>
      </c>
      <c r="D7" s="3" t="s">
        <v>2</v>
      </c>
      <c r="E7" s="2" t="s">
        <v>3</v>
      </c>
      <c r="F7" s="3" t="s">
        <v>2</v>
      </c>
      <c r="G7" s="1"/>
      <c r="H7" s="16" t="s">
        <v>60</v>
      </c>
      <c r="I7" s="2" t="s">
        <v>3</v>
      </c>
      <c r="J7" s="3" t="s">
        <v>2</v>
      </c>
      <c r="K7" s="2" t="s">
        <v>3</v>
      </c>
      <c r="L7" s="3" t="s">
        <v>2</v>
      </c>
    </row>
    <row r="8" spans="1:12" x14ac:dyDescent="0.4">
      <c r="A8" s="1"/>
      <c r="B8" s="4" t="s">
        <v>10</v>
      </c>
      <c r="C8" s="1"/>
      <c r="D8" s="1"/>
      <c r="E8" s="1"/>
      <c r="F8" s="1"/>
      <c r="G8" s="1"/>
      <c r="H8" s="4" t="s">
        <v>4</v>
      </c>
      <c r="I8" s="1"/>
      <c r="J8" s="1"/>
      <c r="K8" s="1"/>
      <c r="L8" s="1"/>
    </row>
    <row r="9" spans="1:12" x14ac:dyDescent="0.4">
      <c r="A9" s="1">
        <v>1100</v>
      </c>
      <c r="B9" s="5" t="s">
        <v>20</v>
      </c>
      <c r="C9" s="6">
        <v>52433062</v>
      </c>
      <c r="D9" s="7">
        <f>ROUND(C9/$C$38*100,1)</f>
        <v>16.8</v>
      </c>
      <c r="E9" s="8">
        <v>44154582</v>
      </c>
      <c r="F9" s="7">
        <f>ROUND(E9/$E$38*100,1)</f>
        <v>14.2</v>
      </c>
      <c r="G9" s="1">
        <v>2100</v>
      </c>
      <c r="H9" s="5" t="s">
        <v>33</v>
      </c>
      <c r="I9" s="6">
        <v>41420460</v>
      </c>
      <c r="J9" s="7">
        <f>ROUND(I9/$I$38*100,1)</f>
        <v>13.3</v>
      </c>
      <c r="K9" s="8">
        <v>36533793</v>
      </c>
      <c r="L9" s="7">
        <f>ROUND(K9/$K$38*100,1)</f>
        <v>11.7</v>
      </c>
    </row>
    <row r="10" spans="1:12" x14ac:dyDescent="0.4">
      <c r="A10" s="1">
        <v>1110</v>
      </c>
      <c r="B10" s="5" t="s">
        <v>19</v>
      </c>
      <c r="C10" s="8"/>
      <c r="D10" s="7"/>
      <c r="E10" s="8"/>
      <c r="F10" s="7"/>
      <c r="G10" s="1">
        <v>2120</v>
      </c>
      <c r="H10" s="5" t="s">
        <v>32</v>
      </c>
      <c r="I10" s="1"/>
      <c r="J10" s="7"/>
      <c r="K10" s="8"/>
      <c r="L10" s="7"/>
    </row>
    <row r="11" spans="1:12" x14ac:dyDescent="0.4">
      <c r="A11" s="1"/>
      <c r="B11" s="9" t="s">
        <v>11</v>
      </c>
      <c r="C11" s="8">
        <v>23382</v>
      </c>
      <c r="D11" s="7">
        <f t="shared" ref="D11:D16" si="0">ROUND(C11/$C$38*100,1)</f>
        <v>0</v>
      </c>
      <c r="E11" s="8">
        <v>81386</v>
      </c>
      <c r="F11" s="7">
        <f t="shared" ref="F11:F18" si="1">ROUND(E11/$E$38*100,1)</f>
        <v>0</v>
      </c>
      <c r="G11" s="1"/>
      <c r="H11" s="9" t="s">
        <v>31</v>
      </c>
      <c r="I11" s="8">
        <v>18277</v>
      </c>
      <c r="J11" s="7">
        <f t="shared" ref="J11:J36" si="2">ROUND(I11/$I$38*100,1)</f>
        <v>0</v>
      </c>
      <c r="K11" s="8">
        <v>39963</v>
      </c>
      <c r="L11" s="7">
        <f t="shared" ref="L11:L37" si="3">ROUND(K11/$K$38*100,1)</f>
        <v>0</v>
      </c>
    </row>
    <row r="12" spans="1:12" x14ac:dyDescent="0.4">
      <c r="A12" s="1">
        <v>1125</v>
      </c>
      <c r="B12" s="5" t="s">
        <v>26</v>
      </c>
      <c r="C12" s="8">
        <v>86054</v>
      </c>
      <c r="D12" s="7">
        <f t="shared" si="0"/>
        <v>0</v>
      </c>
      <c r="E12" s="8">
        <v>109792</v>
      </c>
      <c r="F12" s="7">
        <f t="shared" si="1"/>
        <v>0</v>
      </c>
      <c r="G12" s="1">
        <v>2170</v>
      </c>
      <c r="H12" s="5" t="s">
        <v>34</v>
      </c>
      <c r="I12" s="8">
        <v>125447441</v>
      </c>
      <c r="J12" s="7">
        <f t="shared" si="2"/>
        <v>40.200000000000003</v>
      </c>
      <c r="K12" s="8">
        <v>136095500</v>
      </c>
      <c r="L12" s="7">
        <f t="shared" si="3"/>
        <v>43.6</v>
      </c>
    </row>
    <row r="13" spans="1:12" x14ac:dyDescent="0.4">
      <c r="A13" s="1">
        <v>1170</v>
      </c>
      <c r="B13" s="5" t="s">
        <v>27</v>
      </c>
      <c r="C13" s="8">
        <v>158823720</v>
      </c>
      <c r="D13" s="7">
        <f>ROUND(C13/$C$38*100,0)</f>
        <v>51</v>
      </c>
      <c r="E13" s="8">
        <v>159541841</v>
      </c>
      <c r="F13" s="7">
        <f>ROUND((E13+E12+E11)/$E$38*100,1)</f>
        <v>51.2</v>
      </c>
      <c r="G13" s="1">
        <v>2180</v>
      </c>
      <c r="H13" s="5" t="s">
        <v>35</v>
      </c>
      <c r="I13" s="8">
        <v>2109065</v>
      </c>
      <c r="J13" s="7">
        <f t="shared" si="2"/>
        <v>0.7</v>
      </c>
      <c r="K13" s="8">
        <v>2958167</v>
      </c>
      <c r="L13" s="7">
        <f t="shared" si="3"/>
        <v>0.9</v>
      </c>
    </row>
    <row r="14" spans="1:12" x14ac:dyDescent="0.4">
      <c r="A14" s="1">
        <v>1180</v>
      </c>
      <c r="B14" s="5" t="s">
        <v>28</v>
      </c>
      <c r="C14" s="8">
        <v>90613</v>
      </c>
      <c r="D14" s="7">
        <f t="shared" si="0"/>
        <v>0</v>
      </c>
      <c r="E14" s="8">
        <v>1285357</v>
      </c>
      <c r="F14" s="7">
        <f t="shared" si="1"/>
        <v>0.4</v>
      </c>
      <c r="G14" s="1">
        <v>2200</v>
      </c>
      <c r="H14" s="5" t="s">
        <v>36</v>
      </c>
      <c r="I14" s="8">
        <v>16262422</v>
      </c>
      <c r="J14" s="7">
        <f t="shared" si="2"/>
        <v>5.2</v>
      </c>
      <c r="K14" s="8">
        <v>14671192</v>
      </c>
      <c r="L14" s="7">
        <f t="shared" si="3"/>
        <v>4.7</v>
      </c>
    </row>
    <row r="15" spans="1:12" x14ac:dyDescent="0.4">
      <c r="A15" s="1">
        <v>1200</v>
      </c>
      <c r="B15" s="5" t="s">
        <v>29</v>
      </c>
      <c r="C15" s="8">
        <v>661001</v>
      </c>
      <c r="D15" s="7">
        <f t="shared" si="0"/>
        <v>0.2</v>
      </c>
      <c r="E15" s="8">
        <v>772840</v>
      </c>
      <c r="F15" s="7">
        <f t="shared" si="1"/>
        <v>0.2</v>
      </c>
      <c r="G15" s="1">
        <v>2216</v>
      </c>
      <c r="H15" s="5" t="s">
        <v>37</v>
      </c>
      <c r="I15" s="8">
        <v>4798425</v>
      </c>
      <c r="J15" s="7">
        <f t="shared" si="2"/>
        <v>1.5</v>
      </c>
      <c r="K15" s="8">
        <v>791</v>
      </c>
      <c r="L15" s="7">
        <f t="shared" si="3"/>
        <v>0</v>
      </c>
    </row>
    <row r="16" spans="1:12" x14ac:dyDescent="0.4">
      <c r="A16" s="1">
        <v>1310</v>
      </c>
      <c r="B16" s="5" t="s">
        <v>21</v>
      </c>
      <c r="C16" s="8">
        <v>44737793</v>
      </c>
      <c r="D16" s="7">
        <f t="shared" si="0"/>
        <v>14.3</v>
      </c>
      <c r="E16" s="8">
        <v>51707468</v>
      </c>
      <c r="F16" s="7">
        <f t="shared" si="1"/>
        <v>16.600000000000001</v>
      </c>
      <c r="G16" s="1">
        <v>2230</v>
      </c>
      <c r="H16" s="5" t="s">
        <v>38</v>
      </c>
      <c r="I16" s="8">
        <v>977683</v>
      </c>
      <c r="J16" s="7">
        <f t="shared" si="2"/>
        <v>0.3</v>
      </c>
      <c r="K16" s="8">
        <v>1064261</v>
      </c>
      <c r="L16" s="7">
        <f t="shared" si="3"/>
        <v>0.3</v>
      </c>
    </row>
    <row r="17" spans="1:12" ht="18.5" x14ac:dyDescent="0.4">
      <c r="A17" s="1">
        <v>1470</v>
      </c>
      <c r="B17" s="5" t="s">
        <v>30</v>
      </c>
      <c r="C17" s="10">
        <v>1683066</v>
      </c>
      <c r="D17" s="11">
        <f>(C17+C11+C12)/C38*100</f>
        <v>0.57494923356289496</v>
      </c>
      <c r="E17" s="10">
        <v>1480342</v>
      </c>
      <c r="F17" s="11">
        <f t="shared" si="1"/>
        <v>0.5</v>
      </c>
      <c r="G17" s="1">
        <v>2250</v>
      </c>
      <c r="H17" s="5" t="s">
        <v>39</v>
      </c>
      <c r="I17" s="8">
        <v>1729283</v>
      </c>
      <c r="J17" s="7">
        <f t="shared" si="2"/>
        <v>0.6</v>
      </c>
      <c r="K17" s="8">
        <v>1891571</v>
      </c>
      <c r="L17" s="7">
        <f>ROUND((K17+K25)/$K$38*100,1)</f>
        <v>0.7</v>
      </c>
    </row>
    <row r="18" spans="1:12" ht="18.5" x14ac:dyDescent="0.4">
      <c r="A18" s="1"/>
      <c r="B18" s="1"/>
      <c r="C18" s="10">
        <f>SUM(C9:C17)</f>
        <v>258538691</v>
      </c>
      <c r="D18" s="11">
        <f>SUM(D9:D17)</f>
        <v>82.874949233562887</v>
      </c>
      <c r="E18" s="10">
        <f>SUM(E9:E17)</f>
        <v>259133608</v>
      </c>
      <c r="F18" s="11">
        <f t="shared" si="1"/>
        <v>83.1</v>
      </c>
      <c r="G18" s="1">
        <v>2313</v>
      </c>
      <c r="H18" s="5" t="s">
        <v>40</v>
      </c>
      <c r="I18" s="8">
        <v>1785194</v>
      </c>
      <c r="J18" s="7">
        <f t="shared" si="2"/>
        <v>0.6</v>
      </c>
      <c r="K18" s="8">
        <v>1697512</v>
      </c>
      <c r="L18" s="7">
        <f>ROUND((K18+K19+K15+K11)/$K$38*100,1)</f>
        <v>0.6</v>
      </c>
    </row>
    <row r="19" spans="1:12" ht="18.5" x14ac:dyDescent="0.4">
      <c r="A19" s="1"/>
      <c r="B19" s="1"/>
      <c r="C19" s="1"/>
      <c r="D19" s="7"/>
      <c r="E19" s="1"/>
      <c r="F19" s="1"/>
      <c r="G19" s="1">
        <v>2320</v>
      </c>
      <c r="H19" s="5" t="s">
        <v>41</v>
      </c>
      <c r="I19" s="10">
        <v>80000</v>
      </c>
      <c r="J19" s="11">
        <f t="shared" si="2"/>
        <v>0</v>
      </c>
      <c r="K19" s="10">
        <v>47383</v>
      </c>
      <c r="L19" s="11">
        <f t="shared" si="3"/>
        <v>0</v>
      </c>
    </row>
    <row r="20" spans="1:12" ht="18.5" x14ac:dyDescent="0.4">
      <c r="A20" s="1"/>
      <c r="B20" s="4" t="s">
        <v>12</v>
      </c>
      <c r="C20" s="1"/>
      <c r="D20" s="1"/>
      <c r="E20" s="1"/>
      <c r="F20" s="1"/>
      <c r="G20" s="1"/>
      <c r="H20" s="1"/>
      <c r="I20" s="10">
        <f>SUM(I9:I19)</f>
        <v>194628250</v>
      </c>
      <c r="J20" s="11">
        <f>SUM(J9:J19)</f>
        <v>62.400000000000006</v>
      </c>
      <c r="K20" s="10">
        <f>SUM(K9:K19)</f>
        <v>195000133</v>
      </c>
      <c r="L20" s="11">
        <f>SUM(L9:L19)</f>
        <v>62.5</v>
      </c>
    </row>
    <row r="21" spans="1:12" x14ac:dyDescent="0.4">
      <c r="A21" s="1">
        <v>1550</v>
      </c>
      <c r="B21" s="5" t="s">
        <v>45</v>
      </c>
      <c r="C21" s="8">
        <v>11788538</v>
      </c>
      <c r="D21" s="7">
        <f>ROUND(C21/$C$38*100,1)</f>
        <v>3.8</v>
      </c>
      <c r="E21" s="8">
        <v>11313895</v>
      </c>
      <c r="F21" s="7">
        <f>ROUND(E21/$E$38*100,1)</f>
        <v>3.6</v>
      </c>
      <c r="G21" s="1"/>
      <c r="H21" s="4" t="s">
        <v>5</v>
      </c>
      <c r="I21" s="1"/>
      <c r="J21" s="7"/>
      <c r="K21" s="1"/>
      <c r="L21" s="7"/>
    </row>
    <row r="22" spans="1:12" x14ac:dyDescent="0.4">
      <c r="A22" s="1">
        <v>1523</v>
      </c>
      <c r="B22" s="5" t="s">
        <v>46</v>
      </c>
      <c r="C22" s="8">
        <v>8356388</v>
      </c>
      <c r="D22" s="7">
        <f t="shared" ref="D22:D30" si="4">ROUND(C22/$C$38*100,1)</f>
        <v>2.7</v>
      </c>
      <c r="E22" s="8">
        <v>8170610</v>
      </c>
      <c r="F22" s="7">
        <f t="shared" ref="F22:F31" si="5">ROUND(E22/$E$38*100,1)</f>
        <v>2.6</v>
      </c>
      <c r="G22" s="1">
        <v>2540</v>
      </c>
      <c r="H22" s="5" t="s">
        <v>42</v>
      </c>
      <c r="I22" s="8">
        <v>1301261</v>
      </c>
      <c r="J22" s="7">
        <f t="shared" si="2"/>
        <v>0.4</v>
      </c>
      <c r="K22" s="8">
        <v>550604</v>
      </c>
      <c r="L22" s="7">
        <f t="shared" si="3"/>
        <v>0.2</v>
      </c>
    </row>
    <row r="23" spans="1:12" x14ac:dyDescent="0.4">
      <c r="A23" s="1">
        <v>1543</v>
      </c>
      <c r="B23" s="5" t="s">
        <v>47</v>
      </c>
      <c r="C23" s="8">
        <v>7006588</v>
      </c>
      <c r="D23" s="7">
        <f>ROUND((C23+C28)/$C$38*100,1)</f>
        <v>2.2999999999999998</v>
      </c>
      <c r="E23" s="8">
        <v>7015000</v>
      </c>
      <c r="F23" s="7">
        <f t="shared" si="5"/>
        <v>2.2000000000000002</v>
      </c>
      <c r="G23" s="1">
        <v>2570</v>
      </c>
      <c r="H23" s="5" t="s">
        <v>43</v>
      </c>
      <c r="I23" s="8">
        <v>604842</v>
      </c>
      <c r="J23" s="7">
        <f t="shared" si="2"/>
        <v>0.2</v>
      </c>
      <c r="K23" s="8">
        <v>683049</v>
      </c>
      <c r="L23" s="7">
        <f t="shared" si="3"/>
        <v>0.2</v>
      </c>
    </row>
    <row r="24" spans="1:12" x14ac:dyDescent="0.4">
      <c r="A24" s="1">
        <v>1546</v>
      </c>
      <c r="B24" s="5" t="s">
        <v>48</v>
      </c>
      <c r="C24" s="8">
        <v>1745000</v>
      </c>
      <c r="D24" s="7">
        <f t="shared" si="4"/>
        <v>0.6</v>
      </c>
      <c r="E24" s="8">
        <v>1745000</v>
      </c>
      <c r="F24" s="7">
        <f t="shared" si="5"/>
        <v>0.6</v>
      </c>
      <c r="G24" s="1">
        <v>2640</v>
      </c>
      <c r="H24" s="5" t="s">
        <v>44</v>
      </c>
      <c r="I24" s="8">
        <v>673136</v>
      </c>
      <c r="J24" s="7">
        <f t="shared" si="2"/>
        <v>0.2</v>
      </c>
      <c r="K24" s="8">
        <v>693155</v>
      </c>
      <c r="L24" s="7">
        <f t="shared" si="3"/>
        <v>0.2</v>
      </c>
    </row>
    <row r="25" spans="1:12" ht="18.5" x14ac:dyDescent="0.4">
      <c r="A25" s="1">
        <v>1600</v>
      </c>
      <c r="B25" s="5" t="s">
        <v>22</v>
      </c>
      <c r="C25" s="8">
        <v>20817167</v>
      </c>
      <c r="D25" s="7">
        <f t="shared" si="4"/>
        <v>6.7</v>
      </c>
      <c r="E25" s="8">
        <v>20772790</v>
      </c>
      <c r="F25" s="7">
        <f t="shared" si="5"/>
        <v>6.7</v>
      </c>
      <c r="G25" s="1">
        <v>2660</v>
      </c>
      <c r="H25" s="5" t="s">
        <v>23</v>
      </c>
      <c r="I25" s="10">
        <v>367109</v>
      </c>
      <c r="J25" s="11">
        <f t="shared" si="2"/>
        <v>0.1</v>
      </c>
      <c r="K25" s="10">
        <v>195494</v>
      </c>
      <c r="L25" s="11">
        <f t="shared" si="3"/>
        <v>0.1</v>
      </c>
    </row>
    <row r="26" spans="1:12" ht="18.5" x14ac:dyDescent="0.4">
      <c r="A26" s="1">
        <v>1780</v>
      </c>
      <c r="B26" s="5" t="s">
        <v>49</v>
      </c>
      <c r="C26" s="8">
        <v>1396299</v>
      </c>
      <c r="D26" s="7">
        <f>ROUND(C26/$C$38*100,1)</f>
        <v>0.4</v>
      </c>
      <c r="E26" s="8">
        <v>1535171</v>
      </c>
      <c r="F26" s="7">
        <f t="shared" si="5"/>
        <v>0.5</v>
      </c>
      <c r="G26" s="1"/>
      <c r="H26" s="1"/>
      <c r="I26" s="10">
        <f>SUM(I22:I25)</f>
        <v>2946348</v>
      </c>
      <c r="J26" s="11">
        <f t="shared" si="2"/>
        <v>0.9</v>
      </c>
      <c r="K26" s="10">
        <f>SUM(K22:K25)</f>
        <v>2122302</v>
      </c>
      <c r="L26" s="11">
        <f t="shared" si="3"/>
        <v>0.7</v>
      </c>
    </row>
    <row r="27" spans="1:12" ht="18.5" x14ac:dyDescent="0.4">
      <c r="A27" s="1">
        <v>1840</v>
      </c>
      <c r="B27" s="5" t="s">
        <v>50</v>
      </c>
      <c r="C27" s="8">
        <v>957369</v>
      </c>
      <c r="D27" s="7">
        <f>ROUND(C27/$C$38*100,1)</f>
        <v>0.3</v>
      </c>
      <c r="E27" s="8">
        <v>1094333</v>
      </c>
      <c r="F27" s="7">
        <f t="shared" si="5"/>
        <v>0.4</v>
      </c>
      <c r="G27" s="1"/>
      <c r="H27" s="13" t="s">
        <v>24</v>
      </c>
      <c r="I27" s="10">
        <f>I20+I26</f>
        <v>197574598</v>
      </c>
      <c r="J27" s="11">
        <f>J20+J26</f>
        <v>63.300000000000004</v>
      </c>
      <c r="K27" s="10">
        <f t="shared" ref="K27" si="6">K20+K26</f>
        <v>197122435</v>
      </c>
      <c r="L27" s="11">
        <f>L20+L26</f>
        <v>63.2</v>
      </c>
    </row>
    <row r="28" spans="1:12" x14ac:dyDescent="0.4">
      <c r="A28" s="1">
        <v>1980</v>
      </c>
      <c r="B28" s="5" t="s">
        <v>51</v>
      </c>
      <c r="C28" s="8">
        <v>68329</v>
      </c>
      <c r="D28" s="7">
        <f t="shared" si="4"/>
        <v>0</v>
      </c>
      <c r="E28" s="8">
        <v>65886</v>
      </c>
      <c r="F28" s="7">
        <f t="shared" si="5"/>
        <v>0</v>
      </c>
      <c r="G28" s="1"/>
      <c r="H28" s="4" t="s">
        <v>6</v>
      </c>
      <c r="I28" s="1"/>
      <c r="J28" s="7"/>
      <c r="K28" s="1"/>
      <c r="L28" s="7"/>
    </row>
    <row r="29" spans="1:12" x14ac:dyDescent="0.4">
      <c r="A29" s="1">
        <v>1985</v>
      </c>
      <c r="B29" s="5" t="s">
        <v>52</v>
      </c>
      <c r="C29" s="8">
        <v>719107</v>
      </c>
      <c r="D29" s="7">
        <f t="shared" si="4"/>
        <v>0.2</v>
      </c>
      <c r="E29" s="8">
        <v>703079</v>
      </c>
      <c r="F29" s="7">
        <f t="shared" si="5"/>
        <v>0.2</v>
      </c>
      <c r="G29" s="1"/>
      <c r="H29" s="4" t="s">
        <v>7</v>
      </c>
      <c r="I29" s="1"/>
      <c r="J29" s="7"/>
      <c r="K29" s="1"/>
      <c r="L29" s="7"/>
    </row>
    <row r="30" spans="1:12" ht="18.5" x14ac:dyDescent="0.4">
      <c r="A30" s="1">
        <v>1990</v>
      </c>
      <c r="B30" s="5" t="s">
        <v>53</v>
      </c>
      <c r="C30" s="10">
        <v>373528</v>
      </c>
      <c r="D30" s="11">
        <f t="shared" si="4"/>
        <v>0.1</v>
      </c>
      <c r="E30" s="10">
        <v>366333</v>
      </c>
      <c r="F30" s="11">
        <f t="shared" si="5"/>
        <v>0.1</v>
      </c>
      <c r="G30" s="1">
        <v>3110</v>
      </c>
      <c r="H30" s="5" t="s">
        <v>54</v>
      </c>
      <c r="I30" s="8">
        <v>44126526</v>
      </c>
      <c r="J30" s="7">
        <f t="shared" si="2"/>
        <v>14.2</v>
      </c>
      <c r="K30" s="8">
        <v>44126526</v>
      </c>
      <c r="L30" s="7">
        <f t="shared" si="3"/>
        <v>14.1</v>
      </c>
    </row>
    <row r="31" spans="1:12" ht="18.5" x14ac:dyDescent="0.4">
      <c r="A31" s="1"/>
      <c r="B31" s="1"/>
      <c r="C31" s="10">
        <f>SUM(C21:C30)</f>
        <v>53228313</v>
      </c>
      <c r="D31" s="11">
        <f>SUM(D21:D30)</f>
        <v>17.100000000000001</v>
      </c>
      <c r="E31" s="10">
        <f t="shared" ref="E31" si="7">SUM(E21:E30)</f>
        <v>52782097</v>
      </c>
      <c r="F31" s="11">
        <f t="shared" si="5"/>
        <v>16.899999999999999</v>
      </c>
      <c r="G31" s="1">
        <v>3200</v>
      </c>
      <c r="H31" s="5" t="s">
        <v>55</v>
      </c>
      <c r="I31" s="8">
        <v>16229757</v>
      </c>
      <c r="J31" s="7">
        <f t="shared" si="2"/>
        <v>5.2</v>
      </c>
      <c r="K31" s="8">
        <v>16122810</v>
      </c>
      <c r="L31" s="7">
        <f t="shared" si="3"/>
        <v>5.2</v>
      </c>
    </row>
    <row r="32" spans="1:12" x14ac:dyDescent="0.4">
      <c r="A32" s="1"/>
      <c r="B32" s="1"/>
      <c r="C32" s="1"/>
      <c r="D32" s="1"/>
      <c r="E32" s="1"/>
      <c r="F32" s="1"/>
      <c r="G32" s="1">
        <v>3300</v>
      </c>
      <c r="H32" s="5" t="s">
        <v>56</v>
      </c>
      <c r="I32" s="8">
        <v>53415690</v>
      </c>
      <c r="J32" s="7">
        <f t="shared" si="2"/>
        <v>17.100000000000001</v>
      </c>
      <c r="K32" s="8">
        <v>55053941</v>
      </c>
      <c r="L32" s="7">
        <f t="shared" si="3"/>
        <v>17.7</v>
      </c>
    </row>
    <row r="33" spans="1:12" x14ac:dyDescent="0.4">
      <c r="A33" s="1"/>
      <c r="B33" s="1"/>
      <c r="C33" s="1"/>
      <c r="D33" s="1"/>
      <c r="E33" s="1"/>
      <c r="F33" s="1"/>
      <c r="G33" s="1">
        <v>3400</v>
      </c>
      <c r="H33" s="5" t="s">
        <v>57</v>
      </c>
      <c r="I33" s="26">
        <v>-6176069</v>
      </c>
      <c r="J33" s="18">
        <f t="shared" si="2"/>
        <v>-2</v>
      </c>
      <c r="K33" s="26">
        <v>-8382397</v>
      </c>
      <c r="L33" s="18">
        <f t="shared" si="3"/>
        <v>-2.7</v>
      </c>
    </row>
    <row r="34" spans="1:12" ht="18.5" x14ac:dyDescent="0.4">
      <c r="A34" s="1"/>
      <c r="B34" s="1"/>
      <c r="C34" s="1"/>
      <c r="D34" s="1"/>
      <c r="E34" s="1"/>
      <c r="F34" s="1"/>
      <c r="G34" s="1">
        <v>3500</v>
      </c>
      <c r="H34" s="5" t="s">
        <v>58</v>
      </c>
      <c r="I34" s="27">
        <v>-2007725</v>
      </c>
      <c r="J34" s="20">
        <f t="shared" si="2"/>
        <v>-0.6</v>
      </c>
      <c r="K34" s="27">
        <v>-881247</v>
      </c>
      <c r="L34" s="20">
        <f t="shared" si="3"/>
        <v>-0.3</v>
      </c>
    </row>
    <row r="35" spans="1:12" ht="18.5" x14ac:dyDescent="0.4">
      <c r="A35" s="1"/>
      <c r="B35" s="1"/>
      <c r="C35" s="1"/>
      <c r="D35" s="1"/>
      <c r="E35" s="1"/>
      <c r="F35" s="1"/>
      <c r="G35" s="1"/>
      <c r="H35" s="1"/>
      <c r="I35" s="19">
        <f>SUM(I30:I34)</f>
        <v>105588179</v>
      </c>
      <c r="J35" s="11">
        <f t="shared" si="2"/>
        <v>33.9</v>
      </c>
      <c r="K35" s="10">
        <f t="shared" ref="K35" si="8">SUM(K30:K34)</f>
        <v>106039633</v>
      </c>
      <c r="L35" s="11">
        <f t="shared" si="3"/>
        <v>34</v>
      </c>
    </row>
    <row r="36" spans="1:12" ht="18.5" x14ac:dyDescent="0.4">
      <c r="A36" s="1"/>
      <c r="B36" s="1"/>
      <c r="C36" s="1"/>
      <c r="D36" s="1"/>
      <c r="E36" s="1"/>
      <c r="F36" s="1"/>
      <c r="G36" s="12" t="s">
        <v>8</v>
      </c>
      <c r="H36" s="4" t="s">
        <v>16</v>
      </c>
      <c r="I36" s="19">
        <v>8604227</v>
      </c>
      <c r="J36" s="11">
        <f t="shared" si="2"/>
        <v>2.8</v>
      </c>
      <c r="K36" s="10">
        <v>8753637</v>
      </c>
      <c r="L36" s="11">
        <f t="shared" si="3"/>
        <v>2.8</v>
      </c>
    </row>
    <row r="37" spans="1:12" ht="18.5" x14ac:dyDescent="0.4">
      <c r="A37" s="1"/>
      <c r="B37" s="1"/>
      <c r="C37" s="1"/>
      <c r="D37" s="1"/>
      <c r="E37" s="1"/>
      <c r="F37" s="1"/>
      <c r="G37" s="1"/>
      <c r="H37" s="13" t="s">
        <v>17</v>
      </c>
      <c r="I37" s="19">
        <f>I35+I36</f>
        <v>114192406</v>
      </c>
      <c r="J37" s="11">
        <f>ROUND((I37+I11+I19)/$I$38*100,1)</f>
        <v>36.700000000000003</v>
      </c>
      <c r="K37" s="10">
        <f t="shared" ref="K37" si="9">K35+K36</f>
        <v>114793270</v>
      </c>
      <c r="L37" s="11">
        <f t="shared" si="3"/>
        <v>36.799999999999997</v>
      </c>
    </row>
    <row r="38" spans="1:12" ht="18.5" x14ac:dyDescent="0.4">
      <c r="A38" s="1"/>
      <c r="B38" s="4" t="s">
        <v>18</v>
      </c>
      <c r="C38" s="17">
        <f>C18+C31</f>
        <v>311767004</v>
      </c>
      <c r="D38" s="14">
        <f t="shared" ref="D38:E38" si="10">D18+D31</f>
        <v>99.974949233562882</v>
      </c>
      <c r="E38" s="15">
        <f t="shared" si="10"/>
        <v>311915705</v>
      </c>
      <c r="F38" s="14">
        <f>F18+F31</f>
        <v>100</v>
      </c>
      <c r="G38" s="1"/>
      <c r="H38" s="4" t="s">
        <v>9</v>
      </c>
      <c r="I38" s="17">
        <f>I27+I37</f>
        <v>311767004</v>
      </c>
      <c r="J38" s="14">
        <f>J27+J37</f>
        <v>100</v>
      </c>
      <c r="K38" s="15">
        <f>K27+K37</f>
        <v>311915705</v>
      </c>
      <c r="L38" s="14">
        <f>L27+L37</f>
        <v>100</v>
      </c>
    </row>
  </sheetData>
  <mergeCells count="9">
    <mergeCell ref="C6:D6"/>
    <mergeCell ref="E6:F6"/>
    <mergeCell ref="I6:J6"/>
    <mergeCell ref="K6:L6"/>
    <mergeCell ref="E1:H1"/>
    <mergeCell ref="E2:H2"/>
    <mergeCell ref="E3:H3"/>
    <mergeCell ref="E4:H4"/>
    <mergeCell ref="K4:L4"/>
  </mergeCells>
  <phoneticPr fontId="18" type="noConversion"/>
  <pageMargins left="0.7" right="0.7" top="0.75" bottom="0.75" header="0.3" footer="0.3"/>
  <pageSetup paperSize="9" orientation="portrait" horizontalDpi="1200" verticalDpi="1200" r:id="rId1"/>
  <ignoredErrors>
    <ignoredError sqref="D13 F13 D23 J20 J26:J27 J37 J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Doris</cp:lastModifiedBy>
  <dcterms:created xsi:type="dcterms:W3CDTF">2013-09-29T06:08:32Z</dcterms:created>
  <dcterms:modified xsi:type="dcterms:W3CDTF">2013-10-02T12:56:49Z</dcterms:modified>
</cp:coreProperties>
</file>